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<sst xmlns="http://schemas.openxmlformats.org/spreadsheetml/2006/main" count="832" uniqueCount="66">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</sst>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3" ht="22.5" customHeight="1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20" sqref="S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8" customFormat="1" ht="22.5" customHeight="1">
      <c r="A2" s="141" t="s">
        <v>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11949.199999999988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102362.8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/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43892.80662000023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189487.00000000003</v>
      </c>
      <c r="C9" s="132">
        <f t="shared" si="0"/>
        <v>67226.46300000006</v>
      </c>
      <c r="D9" s="90">
        <f t="shared" si="0"/>
        <v>18523</v>
      </c>
      <c r="E9" s="90">
        <f t="shared" si="0"/>
        <v>7287.4</v>
      </c>
      <c r="F9" s="90">
        <f t="shared" si="0"/>
        <v>5701.399999999999</v>
      </c>
      <c r="G9" s="90">
        <f t="shared" si="0"/>
        <v>3391.4</v>
      </c>
      <c r="H9" s="90">
        <f>H10+H15+H24+H33+H47+H52+H54+H61+H62+H71+H72+H88+H76+H81+H83+H82+H69+H89+H90+H91+H70+H40+H92</f>
        <v>7572.599999999999</v>
      </c>
      <c r="I9" s="90">
        <f t="shared" si="0"/>
        <v>17610.3</v>
      </c>
      <c r="J9" s="90">
        <f t="shared" si="0"/>
        <v>1040.1999999999998</v>
      </c>
      <c r="K9" s="90">
        <f t="shared" si="0"/>
        <v>3916.2</v>
      </c>
      <c r="L9" s="90">
        <f t="shared" si="0"/>
        <v>20420.800000000003</v>
      </c>
      <c r="M9" s="90">
        <f t="shared" si="0"/>
        <v>6946.700000000001</v>
      </c>
      <c r="N9" s="90">
        <f t="shared" si="0"/>
        <v>6324.8</v>
      </c>
      <c r="O9" s="90">
        <f t="shared" si="0"/>
        <v>3510.2999999999997</v>
      </c>
      <c r="P9" s="90">
        <f t="shared" si="0"/>
        <v>6793.5</v>
      </c>
      <c r="Q9" s="90">
        <f t="shared" si="0"/>
        <v>4960</v>
      </c>
      <c r="R9" s="90">
        <f t="shared" si="0"/>
        <v>6227.5</v>
      </c>
      <c r="S9" s="90">
        <f t="shared" si="0"/>
        <v>752.9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120978.99999999997</v>
      </c>
      <c r="AH9" s="90">
        <f>AH10+AH15+AH24+AH33+AH47+AH52+AH54+AH61+AH62+AH71+AH72+AH76+AH88+AH81+AH83+AH82+AH69+AH89+AH91+AH90+AH70+AH40+AH92</f>
        <v>135734.46300000005</v>
      </c>
      <c r="AI9" s="133"/>
      <c r="AJ9" s="133"/>
    </row>
    <row r="10" spans="1:36" s="18" customFormat="1" ht="15.75">
      <c r="A10" s="96" t="s">
        <v>4</v>
      </c>
      <c r="B10" s="97">
        <f>18308.1+568</f>
        <v>18876.1</v>
      </c>
      <c r="C10" s="97">
        <v>6768.299999999999</v>
      </c>
      <c r="D10" s="72"/>
      <c r="E10" s="72">
        <v>816.9</v>
      </c>
      <c r="F10" s="72">
        <v>556.7</v>
      </c>
      <c r="G10" s="72">
        <v>252.7</v>
      </c>
      <c r="H10" s="72">
        <v>47.1</v>
      </c>
      <c r="I10" s="72">
        <v>26.1</v>
      </c>
      <c r="J10" s="72">
        <v>10.5</v>
      </c>
      <c r="K10" s="70">
        <v>1831.8</v>
      </c>
      <c r="L10" s="72">
        <v>362.6</v>
      </c>
      <c r="M10" s="72">
        <v>5112.3</v>
      </c>
      <c r="N10" s="72">
        <v>49.2</v>
      </c>
      <c r="O10" s="72">
        <v>9.1</v>
      </c>
      <c r="P10" s="72">
        <v>4.2</v>
      </c>
      <c r="Q10" s="72">
        <v>67</v>
      </c>
      <c r="R10" s="72">
        <v>56.3</v>
      </c>
      <c r="S10" s="72">
        <v>15.3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9217.800000000001</v>
      </c>
      <c r="AH10" s="72">
        <f>B10+C10-AG10</f>
        <v>16426.6</v>
      </c>
      <c r="AJ10" s="21"/>
    </row>
    <row r="11" spans="1:36" s="18" customFormat="1" ht="15.75">
      <c r="A11" s="98" t="s">
        <v>5</v>
      </c>
      <c r="B11" s="97">
        <f>17320.1+477.4</f>
        <v>17797.5</v>
      </c>
      <c r="C11" s="97">
        <v>5430.600000000006</v>
      </c>
      <c r="D11" s="72"/>
      <c r="E11" s="72">
        <v>385.2</v>
      </c>
      <c r="F11" s="72">
        <v>462.1</v>
      </c>
      <c r="G11" s="72">
        <v>247.2</v>
      </c>
      <c r="H11" s="72"/>
      <c r="I11" s="72"/>
      <c r="J11" s="72"/>
      <c r="K11" s="72">
        <v>1788.6</v>
      </c>
      <c r="L11" s="72">
        <v>354.1</v>
      </c>
      <c r="M11" s="72">
        <v>5063.8</v>
      </c>
      <c r="N11" s="72">
        <v>47.1</v>
      </c>
      <c r="O11" s="72"/>
      <c r="P11" s="72"/>
      <c r="Q11" s="72">
        <v>52.3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8400.4</v>
      </c>
      <c r="AH11" s="72">
        <f>B11+C11-AG11</f>
        <v>14827.700000000006</v>
      </c>
      <c r="AJ11" s="21"/>
    </row>
    <row r="12" spans="1:36" s="18" customFormat="1" ht="15.75">
      <c r="A12" s="98" t="s">
        <v>2</v>
      </c>
      <c r="B12" s="99">
        <v>109.7</v>
      </c>
      <c r="C12" s="97">
        <v>23.4</v>
      </c>
      <c r="D12" s="72"/>
      <c r="E12" s="72"/>
      <c r="F12" s="72">
        <v>71.3</v>
      </c>
      <c r="G12" s="72"/>
      <c r="H12" s="72">
        <v>23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94.3</v>
      </c>
      <c r="AH12" s="72">
        <f>B12+C12-AG12</f>
        <v>38.8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968.8999999999985</v>
      </c>
      <c r="C14" s="97">
        <v>1314.2999999999934</v>
      </c>
      <c r="D14" s="72">
        <f t="shared" si="2"/>
        <v>0</v>
      </c>
      <c r="E14" s="72">
        <f t="shared" si="2"/>
        <v>431.7</v>
      </c>
      <c r="F14" s="72">
        <f t="shared" si="2"/>
        <v>23.300000000000026</v>
      </c>
      <c r="G14" s="72">
        <f t="shared" si="2"/>
        <v>5.5</v>
      </c>
      <c r="H14" s="72">
        <f>H10-H11-H12-H13</f>
        <v>24.1</v>
      </c>
      <c r="I14" s="72">
        <f t="shared" si="2"/>
        <v>26.1</v>
      </c>
      <c r="J14" s="72">
        <f t="shared" si="2"/>
        <v>10.5</v>
      </c>
      <c r="K14" s="72">
        <f t="shared" si="2"/>
        <v>43.200000000000045</v>
      </c>
      <c r="L14" s="72">
        <f t="shared" si="2"/>
        <v>8.5</v>
      </c>
      <c r="M14" s="72">
        <f t="shared" si="2"/>
        <v>48.5</v>
      </c>
      <c r="N14" s="72">
        <f t="shared" si="2"/>
        <v>2.1000000000000014</v>
      </c>
      <c r="O14" s="72">
        <f t="shared" si="2"/>
        <v>9.1</v>
      </c>
      <c r="P14" s="72">
        <f t="shared" si="2"/>
        <v>4.2</v>
      </c>
      <c r="Q14" s="72">
        <f t="shared" si="2"/>
        <v>14.700000000000003</v>
      </c>
      <c r="R14" s="72">
        <f t="shared" si="2"/>
        <v>56.3</v>
      </c>
      <c r="S14" s="72">
        <f t="shared" si="2"/>
        <v>15.3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723.1000000000001</v>
      </c>
      <c r="AH14" s="72">
        <f>AH10-AH11-AH12-AH13</f>
        <v>1560.0999999999924</v>
      </c>
      <c r="AJ14" s="21"/>
    </row>
    <row r="15" spans="1:36" s="18" customFormat="1" ht="15" customHeight="1">
      <c r="A15" s="96" t="s">
        <v>6</v>
      </c>
      <c r="B15" s="97">
        <f>41794.5-150.8</f>
        <v>41643.7</v>
      </c>
      <c r="C15" s="97">
        <v>29268.100000000035</v>
      </c>
      <c r="D15" s="100"/>
      <c r="E15" s="100">
        <v>4031.4</v>
      </c>
      <c r="F15" s="72">
        <f>1283.3+847.7</f>
        <v>2131</v>
      </c>
      <c r="G15" s="72">
        <v>64.1</v>
      </c>
      <c r="H15" s="72">
        <f>956.3+88.2</f>
        <v>1044.5</v>
      </c>
      <c r="I15" s="72">
        <v>636.8</v>
      </c>
      <c r="J15" s="72">
        <f>447.5+19.9+0.1</f>
        <v>467.5</v>
      </c>
      <c r="K15" s="72">
        <f>5.4+1.9</f>
        <v>7.300000000000001</v>
      </c>
      <c r="L15" s="72">
        <f>5305.9+671.5</f>
        <v>5977.4</v>
      </c>
      <c r="M15" s="72">
        <f>4657.2</f>
        <v>4657.2</v>
      </c>
      <c r="N15" s="72">
        <v>609.8</v>
      </c>
      <c r="O15" s="72">
        <v>171.5</v>
      </c>
      <c r="P15" s="72"/>
      <c r="Q15" s="72">
        <v>5</v>
      </c>
      <c r="R15" s="72">
        <v>396</v>
      </c>
      <c r="S15" s="72">
        <v>511.7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20711.199999999997</v>
      </c>
      <c r="AH15" s="72">
        <f aca="true" t="shared" si="3" ref="AH15:AH31">B15+C15-AG15</f>
        <v>50200.600000000035</v>
      </c>
      <c r="AJ15" s="21"/>
    </row>
    <row r="16" spans="1:36" s="104" customFormat="1" ht="15" customHeight="1">
      <c r="A16" s="101" t="s">
        <v>38</v>
      </c>
      <c r="B16" s="102">
        <v>12081.9</v>
      </c>
      <c r="C16" s="102">
        <v>948.3000000000029</v>
      </c>
      <c r="D16" s="88"/>
      <c r="E16" s="88">
        <v>4031.4</v>
      </c>
      <c r="F16" s="76">
        <v>847.7</v>
      </c>
      <c r="G16" s="76"/>
      <c r="H16" s="76">
        <v>88.2</v>
      </c>
      <c r="I16" s="76"/>
      <c r="J16" s="76"/>
      <c r="K16" s="76"/>
      <c r="L16" s="76">
        <v>671.5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5638.8</v>
      </c>
      <c r="AH16" s="88">
        <f t="shared" si="3"/>
        <v>7391.400000000002</v>
      </c>
      <c r="AI16" s="103"/>
      <c r="AJ16" s="21"/>
    </row>
    <row r="17" spans="1:36" s="18" customFormat="1" ht="15.75">
      <c r="A17" s="98" t="s">
        <v>5</v>
      </c>
      <c r="B17" s="97">
        <v>35888</v>
      </c>
      <c r="C17" s="97">
        <v>10533.559999999983</v>
      </c>
      <c r="D17" s="72"/>
      <c r="E17" s="72">
        <v>4031.4</v>
      </c>
      <c r="F17" s="72">
        <f>1107.9+847.7</f>
        <v>1955.6000000000001</v>
      </c>
      <c r="G17" s="72"/>
      <c r="H17" s="72">
        <f>42.4+88.2</f>
        <v>130.6</v>
      </c>
      <c r="I17" s="72"/>
      <c r="J17" s="72"/>
      <c r="K17" s="72"/>
      <c r="L17" s="72">
        <f>5282.4+671.5</f>
        <v>5953.9</v>
      </c>
      <c r="M17" s="72">
        <v>4513.4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16584.9</v>
      </c>
      <c r="AH17" s="72">
        <f t="shared" si="3"/>
        <v>29836.65999999998</v>
      </c>
      <c r="AI17" s="21"/>
      <c r="AJ17" s="21"/>
    </row>
    <row r="18" spans="1:36" s="18" customFormat="1" ht="15.75">
      <c r="A18" s="98" t="s">
        <v>3</v>
      </c>
      <c r="B18" s="97"/>
      <c r="C18" s="97">
        <v>14.600000000000001</v>
      </c>
      <c r="D18" s="72"/>
      <c r="E18" s="72"/>
      <c r="F18" s="72"/>
      <c r="G18" s="72"/>
      <c r="H18" s="72"/>
      <c r="I18" s="72"/>
      <c r="J18" s="72">
        <v>0.5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0.5</v>
      </c>
      <c r="AH18" s="72">
        <f t="shared" si="3"/>
        <v>14.100000000000001</v>
      </c>
      <c r="AJ18" s="21"/>
    </row>
    <row r="19" spans="1:36" s="18" customFormat="1" ht="15.75">
      <c r="A19" s="98" t="s">
        <v>1</v>
      </c>
      <c r="B19" s="97">
        <v>693.5</v>
      </c>
      <c r="C19" s="97">
        <v>1786.9999999999982</v>
      </c>
      <c r="D19" s="72"/>
      <c r="E19" s="72"/>
      <c r="F19" s="72">
        <v>0.2</v>
      </c>
      <c r="G19" s="72"/>
      <c r="H19" s="72">
        <v>23.1</v>
      </c>
      <c r="I19" s="72"/>
      <c r="J19" s="72"/>
      <c r="K19" s="72"/>
      <c r="L19" s="72"/>
      <c r="M19" s="72">
        <v>10</v>
      </c>
      <c r="N19" s="72">
        <v>147.3</v>
      </c>
      <c r="O19" s="72">
        <v>70.5</v>
      </c>
      <c r="P19" s="72"/>
      <c r="Q19" s="72"/>
      <c r="R19" s="72">
        <v>98.6</v>
      </c>
      <c r="S19" s="72">
        <v>30.1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379.80000000000007</v>
      </c>
      <c r="AH19" s="72">
        <f t="shared" si="3"/>
        <v>2100.699999999998</v>
      </c>
      <c r="AJ19" s="21"/>
    </row>
    <row r="20" spans="1:36" s="18" customFormat="1" ht="15.75">
      <c r="A20" s="98" t="s">
        <v>2</v>
      </c>
      <c r="B20" s="97">
        <f>1345.8-150.8</f>
        <v>1195</v>
      </c>
      <c r="C20" s="97">
        <v>7699.5</v>
      </c>
      <c r="D20" s="72"/>
      <c r="E20" s="72"/>
      <c r="F20" s="72">
        <v>114.6</v>
      </c>
      <c r="G20" s="72">
        <v>64.1</v>
      </c>
      <c r="H20" s="72">
        <v>132.3</v>
      </c>
      <c r="I20" s="72">
        <v>525.1</v>
      </c>
      <c r="J20" s="72">
        <f>375.5+19.9+0.1</f>
        <v>395.5</v>
      </c>
      <c r="K20" s="72">
        <v>1.9</v>
      </c>
      <c r="L20" s="72">
        <v>9</v>
      </c>
      <c r="M20" s="72">
        <v>29.3</v>
      </c>
      <c r="N20" s="72">
        <v>19.6</v>
      </c>
      <c r="O20" s="72"/>
      <c r="P20" s="72"/>
      <c r="Q20" s="72">
        <v>2.4</v>
      </c>
      <c r="R20" s="72">
        <v>18.2</v>
      </c>
      <c r="S20" s="72">
        <v>18.7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1330.7</v>
      </c>
      <c r="AH20" s="72">
        <f t="shared" si="3"/>
        <v>7563.8</v>
      </c>
      <c r="AJ20" s="21"/>
    </row>
    <row r="21" spans="1:36" s="18" customFormat="1" ht="15.75">
      <c r="A21" s="98" t="s">
        <v>16</v>
      </c>
      <c r="B21" s="97">
        <v>961.4</v>
      </c>
      <c r="C21" s="97">
        <v>614.2999999999997</v>
      </c>
      <c r="D21" s="72"/>
      <c r="E21" s="72"/>
      <c r="F21" s="72"/>
      <c r="G21" s="72"/>
      <c r="H21" s="72">
        <f>114.8+47.7</f>
        <v>162.5</v>
      </c>
      <c r="I21" s="72"/>
      <c r="J21" s="72"/>
      <c r="K21" s="72"/>
      <c r="L21" s="72"/>
      <c r="M21" s="72">
        <f>65.2+24.1</f>
        <v>89.30000000000001</v>
      </c>
      <c r="N21" s="72"/>
      <c r="O21" s="72"/>
      <c r="P21" s="72"/>
      <c r="Q21" s="72"/>
      <c r="R21" s="72"/>
      <c r="S21" s="72">
        <v>347.4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599.2</v>
      </c>
      <c r="AH21" s="72">
        <f t="shared" si="3"/>
        <v>976.4999999999998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2905.799999999997</v>
      </c>
      <c r="C23" s="97">
        <v>8619.1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60.59999999999988</v>
      </c>
      <c r="G23" s="72">
        <f t="shared" si="4"/>
        <v>0</v>
      </c>
      <c r="H23" s="72">
        <f>H15-H17-H18-H19-H20-H21-H22</f>
        <v>596</v>
      </c>
      <c r="I23" s="72">
        <f t="shared" si="4"/>
        <v>111.69999999999993</v>
      </c>
      <c r="J23" s="72">
        <f t="shared" si="4"/>
        <v>71.5</v>
      </c>
      <c r="K23" s="72">
        <f t="shared" si="4"/>
        <v>5.4</v>
      </c>
      <c r="L23" s="72">
        <f t="shared" si="4"/>
        <v>14.5</v>
      </c>
      <c r="M23" s="72">
        <f t="shared" si="4"/>
        <v>15.200000000000173</v>
      </c>
      <c r="N23" s="72">
        <f t="shared" si="4"/>
        <v>442.8999999999999</v>
      </c>
      <c r="O23" s="72">
        <f t="shared" si="4"/>
        <v>101</v>
      </c>
      <c r="P23" s="72">
        <f t="shared" si="4"/>
        <v>0</v>
      </c>
      <c r="Q23" s="72">
        <f t="shared" si="4"/>
        <v>2.6</v>
      </c>
      <c r="R23" s="72">
        <f t="shared" si="4"/>
        <v>279.2</v>
      </c>
      <c r="S23" s="72">
        <f t="shared" si="4"/>
        <v>115.5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1816.1</v>
      </c>
      <c r="AH23" s="72">
        <f>B23+C23-AG23</f>
        <v>9708.799999999997</v>
      </c>
      <c r="AJ23" s="21"/>
    </row>
    <row r="24" spans="1:36" s="18" customFormat="1" ht="15" customHeight="1">
      <c r="A24" s="96" t="s">
        <v>7</v>
      </c>
      <c r="B24" s="97">
        <f>40230.8-580</f>
        <v>39650.8</v>
      </c>
      <c r="C24" s="97">
        <v>12878.563000000016</v>
      </c>
      <c r="D24" s="72"/>
      <c r="E24" s="72"/>
      <c r="F24" s="72">
        <f>1150</f>
        <v>1150</v>
      </c>
      <c r="G24" s="72"/>
      <c r="H24" s="72">
        <f>954.5+699.4</f>
        <v>1653.9</v>
      </c>
      <c r="I24" s="72"/>
      <c r="J24" s="72">
        <v>0.9</v>
      </c>
      <c r="K24" s="72">
        <v>64.6</v>
      </c>
      <c r="L24" s="72">
        <f>1017.2+6668.8</f>
        <v>7686</v>
      </c>
      <c r="M24" s="72">
        <f>996.5+3982.6</f>
        <v>4979.1</v>
      </c>
      <c r="N24" s="72">
        <v>65.4</v>
      </c>
      <c r="O24" s="72"/>
      <c r="P24" s="72"/>
      <c r="Q24" s="72"/>
      <c r="R24" s="72">
        <f>153.4+595.6</f>
        <v>749</v>
      </c>
      <c r="S24" s="72">
        <v>38.8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16387.7</v>
      </c>
      <c r="AH24" s="72">
        <f t="shared" si="3"/>
        <v>36141.663000000015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56.8</v>
      </c>
      <c r="D25" s="76"/>
      <c r="E25" s="76"/>
      <c r="F25" s="76">
        <v>1150</v>
      </c>
      <c r="G25" s="76"/>
      <c r="H25" s="76">
        <v>699.4</v>
      </c>
      <c r="I25" s="76"/>
      <c r="J25" s="76">
        <v>0.9</v>
      </c>
      <c r="K25" s="76"/>
      <c r="L25" s="76">
        <v>6668.8</v>
      </c>
      <c r="M25" s="76">
        <v>3982.6</v>
      </c>
      <c r="N25" s="76"/>
      <c r="O25" s="76"/>
      <c r="P25" s="76"/>
      <c r="Q25" s="76"/>
      <c r="R25" s="76">
        <v>595.6</v>
      </c>
      <c r="S25" s="76">
        <v>38.8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13136.1</v>
      </c>
      <c r="AH25" s="88">
        <f t="shared" si="3"/>
        <v>4058.6000000000004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90.8</v>
      </c>
      <c r="C30" s="97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0</v>
      </c>
      <c r="AH30" s="72">
        <f t="shared" si="3"/>
        <v>90.8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39560</v>
      </c>
      <c r="C32" s="97">
        <v>12878.563000000016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1150</v>
      </c>
      <c r="G32" s="72">
        <f t="shared" si="5"/>
        <v>0</v>
      </c>
      <c r="H32" s="72">
        <f>H24-H26-H27-H28-H29-H30-H31</f>
        <v>1653.9</v>
      </c>
      <c r="I32" s="72">
        <f t="shared" si="5"/>
        <v>0</v>
      </c>
      <c r="J32" s="72">
        <f t="shared" si="5"/>
        <v>0.9</v>
      </c>
      <c r="K32" s="72">
        <f t="shared" si="5"/>
        <v>64.6</v>
      </c>
      <c r="L32" s="72">
        <f t="shared" si="5"/>
        <v>7686</v>
      </c>
      <c r="M32" s="72">
        <f t="shared" si="5"/>
        <v>4979.1</v>
      </c>
      <c r="N32" s="72">
        <f t="shared" si="5"/>
        <v>65.4</v>
      </c>
      <c r="O32" s="72">
        <f t="shared" si="5"/>
        <v>0</v>
      </c>
      <c r="P32" s="72">
        <f t="shared" si="5"/>
        <v>0</v>
      </c>
      <c r="Q32" s="72">
        <f t="shared" si="5"/>
        <v>0</v>
      </c>
      <c r="R32" s="72">
        <f t="shared" si="5"/>
        <v>749</v>
      </c>
      <c r="S32" s="72">
        <f t="shared" si="5"/>
        <v>38.8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16387.7</v>
      </c>
      <c r="AH32" s="72">
        <f>AH24-AH30</f>
        <v>36050.86300000001</v>
      </c>
      <c r="AJ32" s="21"/>
    </row>
    <row r="33" spans="1:36" s="18" customFormat="1" ht="15" customHeight="1">
      <c r="A33" s="96" t="s">
        <v>8</v>
      </c>
      <c r="B33" s="97">
        <v>2001.1</v>
      </c>
      <c r="C33" s="97">
        <v>1169.0000000000002</v>
      </c>
      <c r="D33" s="72"/>
      <c r="E33" s="72"/>
      <c r="F33" s="72"/>
      <c r="G33" s="72"/>
      <c r="H33" s="72">
        <v>647.3</v>
      </c>
      <c r="I33" s="72"/>
      <c r="J33" s="72">
        <v>146.2</v>
      </c>
      <c r="K33" s="72"/>
      <c r="L33" s="72">
        <v>976.5</v>
      </c>
      <c r="M33" s="72"/>
      <c r="N33" s="72"/>
      <c r="O33" s="72"/>
      <c r="P33" s="72"/>
      <c r="Q33" s="72">
        <v>7.7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1777.7</v>
      </c>
      <c r="AH33" s="72">
        <f aca="true" t="shared" si="6" ref="AH33:AH38">B33+C33-AG33</f>
        <v>1392.4000000000003</v>
      </c>
      <c r="AJ33" s="21"/>
    </row>
    <row r="34" spans="1:36" s="18" customFormat="1" ht="15.75">
      <c r="A34" s="98" t="s">
        <v>5</v>
      </c>
      <c r="B34" s="97">
        <v>344.2</v>
      </c>
      <c r="C34" s="97">
        <v>48.5</v>
      </c>
      <c r="D34" s="72"/>
      <c r="E34" s="72"/>
      <c r="F34" s="72"/>
      <c r="G34" s="72"/>
      <c r="H34" s="72"/>
      <c r="I34" s="72"/>
      <c r="J34" s="72"/>
      <c r="K34" s="72"/>
      <c r="L34" s="72">
        <v>121.3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121.3</v>
      </c>
      <c r="AH34" s="72">
        <f t="shared" si="6"/>
        <v>271.4</v>
      </c>
      <c r="AJ34" s="21"/>
    </row>
    <row r="35" spans="1:36" s="18" customFormat="1" ht="15.75">
      <c r="A35" s="98" t="s">
        <v>1</v>
      </c>
      <c r="B35" s="97"/>
      <c r="C35" s="97">
        <v>68.5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70.4</v>
      </c>
      <c r="D36" s="72"/>
      <c r="E36" s="72"/>
      <c r="F36" s="72"/>
      <c r="G36" s="72"/>
      <c r="H36" s="72"/>
      <c r="I36" s="72"/>
      <c r="J36" s="72"/>
      <c r="K36" s="72"/>
      <c r="L36" s="72">
        <v>0.9</v>
      </c>
      <c r="M36" s="72"/>
      <c r="N36" s="72"/>
      <c r="O36" s="72"/>
      <c r="P36" s="72"/>
      <c r="Q36" s="72">
        <v>4.6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5.5</v>
      </c>
      <c r="AH36" s="72">
        <f t="shared" si="6"/>
        <v>69.2</v>
      </c>
      <c r="AJ36" s="21"/>
    </row>
    <row r="37" spans="1:36" s="18" customFormat="1" ht="15.75">
      <c r="A37" s="98" t="s">
        <v>16</v>
      </c>
      <c r="B37" s="97">
        <v>1567.5</v>
      </c>
      <c r="C37" s="97">
        <v>768</v>
      </c>
      <c r="D37" s="72"/>
      <c r="E37" s="72"/>
      <c r="F37" s="72"/>
      <c r="G37" s="72"/>
      <c r="H37" s="72">
        <v>494.9</v>
      </c>
      <c r="I37" s="72"/>
      <c r="J37" s="72">
        <v>146.2</v>
      </c>
      <c r="K37" s="72"/>
      <c r="L37" s="72">
        <v>852.6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1493.6999999999998</v>
      </c>
      <c r="AH37" s="72">
        <f t="shared" si="6"/>
        <v>841.8000000000002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85.09999999999991</v>
      </c>
      <c r="C39" s="97">
        <v>213.60000000000014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152.39999999999998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1.7000000000000455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3.1000000000000005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157.20000000000002</v>
      </c>
      <c r="AH39" s="72">
        <f>AH33-AH34-AH36-AH38-AH35-AH37</f>
        <v>141.50000000000023</v>
      </c>
      <c r="AJ39" s="21"/>
    </row>
    <row r="40" spans="1:36" s="18" customFormat="1" ht="15" customHeight="1">
      <c r="A40" s="96" t="s">
        <v>29</v>
      </c>
      <c r="B40" s="97">
        <f>1347.9+32.7</f>
        <v>1380.6000000000001</v>
      </c>
      <c r="C40" s="97">
        <v>323.5</v>
      </c>
      <c r="D40" s="72"/>
      <c r="E40" s="72"/>
      <c r="F40" s="72">
        <v>39.3</v>
      </c>
      <c r="G40" s="72"/>
      <c r="H40" s="72"/>
      <c r="I40" s="72"/>
      <c r="J40" s="72"/>
      <c r="K40" s="72"/>
      <c r="L40" s="72">
        <v>521.9</v>
      </c>
      <c r="M40" s="72"/>
      <c r="N40" s="72">
        <v>15.3</v>
      </c>
      <c r="O40" s="72">
        <v>8.4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584.8999999999999</v>
      </c>
      <c r="AH40" s="72">
        <f aca="true" t="shared" si="8" ref="AH40:AH45">B40+C40-AG40</f>
        <v>1119.2000000000003</v>
      </c>
      <c r="AJ40" s="21"/>
    </row>
    <row r="41" spans="1:36" s="18" customFormat="1" ht="15.75">
      <c r="A41" s="98" t="s">
        <v>5</v>
      </c>
      <c r="B41" s="97">
        <v>1299.1</v>
      </c>
      <c r="C41" s="97">
        <v>102.89999999999941</v>
      </c>
      <c r="D41" s="72"/>
      <c r="E41" s="72"/>
      <c r="F41" s="72"/>
      <c r="G41" s="72"/>
      <c r="H41" s="72"/>
      <c r="I41" s="72"/>
      <c r="J41" s="72"/>
      <c r="K41" s="72"/>
      <c r="L41" s="72">
        <v>495.5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495.5</v>
      </c>
      <c r="AH41" s="72">
        <f t="shared" si="8"/>
        <v>906.4999999999993</v>
      </c>
      <c r="AI41" s="21"/>
      <c r="AJ41" s="21"/>
    </row>
    <row r="42" spans="1:36" s="18" customFormat="1" ht="15.75">
      <c r="A42" s="98" t="s">
        <v>3</v>
      </c>
      <c r="B42" s="97"/>
      <c r="C42" s="97">
        <v>0.9</v>
      </c>
      <c r="D42" s="72"/>
      <c r="E42" s="72"/>
      <c r="F42" s="72">
        <v>0.9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0.9</v>
      </c>
      <c r="AH42" s="72">
        <f t="shared" si="8"/>
        <v>0</v>
      </c>
      <c r="AJ42" s="21"/>
    </row>
    <row r="43" spans="1:36" s="18" customFormat="1" ht="15.75">
      <c r="A43" s="98" t="s">
        <v>1</v>
      </c>
      <c r="B43" s="97">
        <v>9.3</v>
      </c>
      <c r="C43" s="97">
        <v>4.0000000000000036</v>
      </c>
      <c r="D43" s="72"/>
      <c r="E43" s="72"/>
      <c r="F43" s="72"/>
      <c r="G43" s="72"/>
      <c r="H43" s="72"/>
      <c r="I43" s="72"/>
      <c r="J43" s="72"/>
      <c r="K43" s="72"/>
      <c r="L43" s="72">
        <v>8.1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8.1</v>
      </c>
      <c r="AH43" s="72">
        <f t="shared" si="8"/>
        <v>5.200000000000005</v>
      </c>
      <c r="AJ43" s="21"/>
    </row>
    <row r="44" spans="1:36" s="18" customFormat="1" ht="15.75">
      <c r="A44" s="98" t="s">
        <v>2</v>
      </c>
      <c r="B44" s="97">
        <v>8.2</v>
      </c>
      <c r="C44" s="97">
        <v>164.90000000000006</v>
      </c>
      <c r="D44" s="72"/>
      <c r="E44" s="72"/>
      <c r="F44" s="72">
        <v>4</v>
      </c>
      <c r="G44" s="72"/>
      <c r="H44" s="72"/>
      <c r="I44" s="72"/>
      <c r="J44" s="72"/>
      <c r="K44" s="72"/>
      <c r="L44" s="72"/>
      <c r="M44" s="72"/>
      <c r="N44" s="72"/>
      <c r="O44" s="72">
        <v>8.4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12.4</v>
      </c>
      <c r="AH44" s="72">
        <f t="shared" si="8"/>
        <v>160.70000000000005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64.00000000000023</v>
      </c>
      <c r="C46" s="97">
        <v>50.80000000000052</v>
      </c>
      <c r="D46" s="72">
        <f t="shared" si="9"/>
        <v>0</v>
      </c>
      <c r="E46" s="72">
        <f t="shared" si="9"/>
        <v>0</v>
      </c>
      <c r="F46" s="72">
        <f t="shared" si="9"/>
        <v>34.4</v>
      </c>
      <c r="G46" s="72">
        <f t="shared" si="9"/>
        <v>0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18.299999999999976</v>
      </c>
      <c r="M46" s="72">
        <f t="shared" si="9"/>
        <v>0</v>
      </c>
      <c r="N46" s="72">
        <f t="shared" si="9"/>
        <v>15.3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67.99999999999997</v>
      </c>
      <c r="AH46" s="72">
        <f>AH40-AH41-AH42-AH43-AH44-AH45</f>
        <v>46.80000000000089</v>
      </c>
      <c r="AJ46" s="21"/>
    </row>
    <row r="47" spans="1:36" s="18" customFormat="1" ht="17.25" customHeight="1">
      <c r="A47" s="96" t="s">
        <v>43</v>
      </c>
      <c r="B47" s="99">
        <f>8106.7-26.4-2000</f>
        <v>6080.3</v>
      </c>
      <c r="C47" s="97">
        <v>2988.9000000000015</v>
      </c>
      <c r="D47" s="72"/>
      <c r="E47" s="80">
        <v>53.2</v>
      </c>
      <c r="F47" s="80">
        <v>1580.1</v>
      </c>
      <c r="G47" s="80"/>
      <c r="H47" s="80">
        <v>1.8</v>
      </c>
      <c r="I47" s="80">
        <v>275.5</v>
      </c>
      <c r="J47" s="80">
        <v>317</v>
      </c>
      <c r="K47" s="80">
        <v>1.4</v>
      </c>
      <c r="L47" s="80">
        <v>24.8</v>
      </c>
      <c r="M47" s="80">
        <v>61.7</v>
      </c>
      <c r="N47" s="80">
        <v>64.6</v>
      </c>
      <c r="O47" s="80">
        <v>204.3</v>
      </c>
      <c r="P47" s="80">
        <v>1642.8</v>
      </c>
      <c r="Q47" s="80">
        <v>28.7</v>
      </c>
      <c r="R47" s="80">
        <v>69.7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4325.599999999999</v>
      </c>
      <c r="AH47" s="72">
        <f>B47+C47-AG47</f>
        <v>4743.600000000001</v>
      </c>
      <c r="AJ47" s="21"/>
    </row>
    <row r="48" spans="1:36" s="18" customFormat="1" ht="15.75">
      <c r="A48" s="98" t="s">
        <v>5</v>
      </c>
      <c r="B48" s="97">
        <v>54.3</v>
      </c>
      <c r="C48" s="97">
        <v>104.30000000000004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>
        <v>24.8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24.8</v>
      </c>
      <c r="AH48" s="72">
        <f>B48+C48-AG48</f>
        <v>133.8</v>
      </c>
      <c r="AJ48" s="21"/>
    </row>
    <row r="49" spans="1:36" s="18" customFormat="1" ht="15.75">
      <c r="A49" s="98" t="s">
        <v>16</v>
      </c>
      <c r="B49" s="97">
        <f>7410.5-112-2000</f>
        <v>5298.5</v>
      </c>
      <c r="C49" s="97">
        <v>2121.5000000000036</v>
      </c>
      <c r="D49" s="72"/>
      <c r="E49" s="72"/>
      <c r="F49" s="72">
        <v>1559.4</v>
      </c>
      <c r="G49" s="72"/>
      <c r="H49" s="72">
        <v>1.8</v>
      </c>
      <c r="I49" s="72">
        <f>223.8+10+38.2</f>
        <v>272</v>
      </c>
      <c r="J49" s="72">
        <v>307.2</v>
      </c>
      <c r="K49" s="72">
        <v>1.4</v>
      </c>
      <c r="L49" s="72">
        <v>24.8</v>
      </c>
      <c r="M49" s="72">
        <v>61.7</v>
      </c>
      <c r="N49" s="72">
        <v>20.4</v>
      </c>
      <c r="O49" s="72">
        <v>193</v>
      </c>
      <c r="P49" s="72">
        <v>1642.8</v>
      </c>
      <c r="Q49" s="72">
        <v>28.7</v>
      </c>
      <c r="R49" s="72">
        <v>69.7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4182.9</v>
      </c>
      <c r="AH49" s="72">
        <f>B49+C49-AG49</f>
        <v>3237.100000000004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727.5</v>
      </c>
      <c r="C51" s="97">
        <v>763.0999999999977</v>
      </c>
      <c r="D51" s="72">
        <f t="shared" si="10"/>
        <v>0</v>
      </c>
      <c r="E51" s="72">
        <f t="shared" si="10"/>
        <v>53.2</v>
      </c>
      <c r="F51" s="72">
        <f t="shared" si="10"/>
        <v>20.699999999999818</v>
      </c>
      <c r="G51" s="72">
        <f t="shared" si="10"/>
        <v>0</v>
      </c>
      <c r="H51" s="72">
        <f>H47-H48-H49</f>
        <v>0</v>
      </c>
      <c r="I51" s="72">
        <f t="shared" si="10"/>
        <v>3.5</v>
      </c>
      <c r="J51" s="72">
        <f t="shared" si="10"/>
        <v>9.800000000000011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19.4</v>
      </c>
      <c r="O51" s="72">
        <f t="shared" si="10"/>
        <v>11.300000000000011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117.89999999999984</v>
      </c>
      <c r="AH51" s="72">
        <f>AH47-AH49-AH48</f>
        <v>1372.6999999999973</v>
      </c>
      <c r="AJ51" s="21"/>
    </row>
    <row r="52" spans="1:36" s="18" customFormat="1" ht="15" customHeight="1">
      <c r="A52" s="96" t="s">
        <v>0</v>
      </c>
      <c r="B52" s="97">
        <f>12178.3-243-100+2000-514</f>
        <v>13321.3</v>
      </c>
      <c r="C52" s="97">
        <v>2986.9999999999973</v>
      </c>
      <c r="D52" s="72"/>
      <c r="E52" s="72">
        <v>83.7</v>
      </c>
      <c r="F52" s="72">
        <v>1947.1</v>
      </c>
      <c r="G52" s="72">
        <v>120.8</v>
      </c>
      <c r="H52" s="72">
        <v>2138.3</v>
      </c>
      <c r="I52" s="72">
        <v>316.7</v>
      </c>
      <c r="J52" s="72">
        <v>8.7</v>
      </c>
      <c r="K52" s="72">
        <v>5.2</v>
      </c>
      <c r="L52" s="72">
        <v>1499.8</v>
      </c>
      <c r="M52" s="72">
        <v>122.3</v>
      </c>
      <c r="N52" s="72">
        <v>322.5</v>
      </c>
      <c r="O52" s="72"/>
      <c r="P52" s="72"/>
      <c r="Q52" s="72">
        <v>1155.2</v>
      </c>
      <c r="R52" s="72">
        <v>3979.5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11699.8</v>
      </c>
      <c r="AH52" s="72">
        <f aca="true" t="shared" si="11" ref="AH52:AH59">B52+C52-AG52</f>
        <v>4608.499999999996</v>
      </c>
      <c r="AJ52" s="21"/>
    </row>
    <row r="53" spans="1:36" s="18" customFormat="1" ht="15" customHeight="1">
      <c r="A53" s="98" t="s">
        <v>2</v>
      </c>
      <c r="B53" s="97">
        <f>1788.4-114</f>
        <v>1674.4</v>
      </c>
      <c r="C53" s="97">
        <v>74.59999999999945</v>
      </c>
      <c r="D53" s="72"/>
      <c r="E53" s="72">
        <v>83.7</v>
      </c>
      <c r="F53" s="72">
        <v>677.1</v>
      </c>
      <c r="G53" s="72">
        <v>35.3</v>
      </c>
      <c r="H53" s="72"/>
      <c r="I53" s="72">
        <v>47.9</v>
      </c>
      <c r="J53" s="72">
        <v>8.7</v>
      </c>
      <c r="K53" s="72"/>
      <c r="L53" s="72"/>
      <c r="M53" s="72">
        <v>62.1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914.8000000000001</v>
      </c>
      <c r="AH53" s="72">
        <f t="shared" si="11"/>
        <v>834.1999999999995</v>
      </c>
      <c r="AJ53" s="21"/>
    </row>
    <row r="54" spans="1:36" s="18" customFormat="1" ht="15" customHeight="1">
      <c r="A54" s="96" t="s">
        <v>9</v>
      </c>
      <c r="B54" s="105">
        <f>1909.6+16.9+150.8</f>
        <v>2077.3</v>
      </c>
      <c r="C54" s="97">
        <v>1168.1999999999998</v>
      </c>
      <c r="D54" s="72"/>
      <c r="E54" s="72">
        <v>185.8</v>
      </c>
      <c r="F54" s="72">
        <v>4.3</v>
      </c>
      <c r="G54" s="72">
        <v>148.9</v>
      </c>
      <c r="H54" s="72"/>
      <c r="I54" s="72">
        <v>148.4</v>
      </c>
      <c r="J54" s="72"/>
      <c r="K54" s="72"/>
      <c r="L54" s="72">
        <v>519.2</v>
      </c>
      <c r="M54" s="72">
        <v>43</v>
      </c>
      <c r="N54" s="72"/>
      <c r="O54" s="72"/>
      <c r="P54" s="72">
        <v>137</v>
      </c>
      <c r="Q54" s="72">
        <v>77.9</v>
      </c>
      <c r="R54" s="72">
        <v>36.8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1301.3</v>
      </c>
      <c r="AH54" s="72">
        <f t="shared" si="11"/>
        <v>1944.2</v>
      </c>
      <c r="AI54" s="21"/>
      <c r="AJ54" s="21"/>
    </row>
    <row r="55" spans="1:36" s="18" customFormat="1" ht="15.75">
      <c r="A55" s="98" t="s">
        <v>5</v>
      </c>
      <c r="B55" s="97">
        <v>1306.2</v>
      </c>
      <c r="C55" s="97">
        <v>236.39999999999986</v>
      </c>
      <c r="D55" s="72"/>
      <c r="E55" s="72"/>
      <c r="F55" s="72">
        <v>4.3</v>
      </c>
      <c r="G55" s="72"/>
      <c r="H55" s="72"/>
      <c r="I55" s="72">
        <v>120.7</v>
      </c>
      <c r="J55" s="72"/>
      <c r="K55" s="72"/>
      <c r="L55" s="72">
        <v>413.3</v>
      </c>
      <c r="M55" s="72">
        <v>43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581.3</v>
      </c>
      <c r="AH55" s="72">
        <f t="shared" si="11"/>
        <v>961.3</v>
      </c>
      <c r="AI55" s="21"/>
      <c r="AJ55" s="21"/>
    </row>
    <row r="56" spans="1:36" s="18" customFormat="1" ht="15" customHeight="1">
      <c r="A56" s="98" t="s">
        <v>1</v>
      </c>
      <c r="B56" s="97"/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18.3</v>
      </c>
      <c r="C57" s="97">
        <v>186.89999999999992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15.3</v>
      </c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15.3</v>
      </c>
      <c r="AH57" s="72">
        <f t="shared" si="11"/>
        <v>189.89999999999992</v>
      </c>
      <c r="AJ57" s="21"/>
    </row>
    <row r="58" spans="1:36" s="18" customFormat="1" ht="15.75">
      <c r="A58" s="98" t="s">
        <v>16</v>
      </c>
      <c r="B58" s="99"/>
      <c r="C58" s="97">
        <v>53.8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752.8000000000002</v>
      </c>
      <c r="C60" s="97">
        <v>691.1000000000001</v>
      </c>
      <c r="D60" s="72">
        <f t="shared" si="12"/>
        <v>0</v>
      </c>
      <c r="E60" s="72">
        <f t="shared" si="12"/>
        <v>185.8</v>
      </c>
      <c r="F60" s="72">
        <f t="shared" si="12"/>
        <v>0</v>
      </c>
      <c r="G60" s="72">
        <f t="shared" si="12"/>
        <v>148.9</v>
      </c>
      <c r="H60" s="72">
        <f>H54-H55-H57-H59-H56-H58</f>
        <v>0</v>
      </c>
      <c r="I60" s="72">
        <f t="shared" si="12"/>
        <v>27.700000000000003</v>
      </c>
      <c r="J60" s="72">
        <f t="shared" si="12"/>
        <v>0</v>
      </c>
      <c r="K60" s="72">
        <f t="shared" si="12"/>
        <v>0</v>
      </c>
      <c r="L60" s="72">
        <f t="shared" si="12"/>
        <v>105.90000000000003</v>
      </c>
      <c r="M60" s="72">
        <f t="shared" si="12"/>
        <v>0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77.9</v>
      </c>
      <c r="R60" s="72">
        <f t="shared" si="12"/>
        <v>21.499999999999996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704.7</v>
      </c>
      <c r="AH60" s="72">
        <f>AH54-AH55-AH57-AH59-AH56-AH58</f>
        <v>739.2000000000003</v>
      </c>
      <c r="AJ60" s="21"/>
    </row>
    <row r="61" spans="1:36" s="18" customFormat="1" ht="15" customHeight="1">
      <c r="A61" s="96" t="s">
        <v>10</v>
      </c>
      <c r="B61" s="97">
        <v>84</v>
      </c>
      <c r="C61" s="97">
        <v>63.29999999999999</v>
      </c>
      <c r="D61" s="72"/>
      <c r="E61" s="72"/>
      <c r="F61" s="72"/>
      <c r="G61" s="72"/>
      <c r="H61" s="72"/>
      <c r="I61" s="72"/>
      <c r="J61" s="72">
        <v>20.4</v>
      </c>
      <c r="K61" s="72"/>
      <c r="L61" s="72"/>
      <c r="M61" s="72"/>
      <c r="N61" s="72"/>
      <c r="O61" s="72"/>
      <c r="P61" s="72">
        <v>5</v>
      </c>
      <c r="Q61" s="72"/>
      <c r="R61" s="72"/>
      <c r="S61" s="72">
        <v>2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27.4</v>
      </c>
      <c r="AH61" s="72">
        <f aca="true" t="shared" si="14" ref="AH61:AH67">B61+C61-AG61</f>
        <v>119.89999999999998</v>
      </c>
      <c r="AJ61" s="21"/>
    </row>
    <row r="62" spans="1:36" s="18" customFormat="1" ht="15" customHeight="1">
      <c r="A62" s="96" t="s">
        <v>11</v>
      </c>
      <c r="B62" s="97">
        <f>4441.9-400</f>
        <v>4041.8999999999996</v>
      </c>
      <c r="C62" s="97">
        <v>5154.400000000001</v>
      </c>
      <c r="D62" s="72"/>
      <c r="E62" s="72">
        <v>193</v>
      </c>
      <c r="F62" s="72"/>
      <c r="G62" s="72">
        <v>4</v>
      </c>
      <c r="H62" s="72">
        <v>175.2</v>
      </c>
      <c r="I62" s="72"/>
      <c r="J62" s="72">
        <v>42.8</v>
      </c>
      <c r="K62" s="72"/>
      <c r="L62" s="72">
        <v>902.9</v>
      </c>
      <c r="M62" s="72"/>
      <c r="N62" s="72"/>
      <c r="O62" s="72"/>
      <c r="P62" s="72">
        <v>9.1</v>
      </c>
      <c r="Q62" s="72"/>
      <c r="R62" s="72">
        <v>300.8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1627.8</v>
      </c>
      <c r="AH62" s="72">
        <f t="shared" si="14"/>
        <v>7568.499999999999</v>
      </c>
      <c r="AJ62" s="21"/>
    </row>
    <row r="63" spans="1:36" s="18" customFormat="1" ht="15.75">
      <c r="A63" s="98" t="s">
        <v>5</v>
      </c>
      <c r="B63" s="97">
        <v>2680.6</v>
      </c>
      <c r="C63" s="97">
        <v>755.3999999999996</v>
      </c>
      <c r="D63" s="72"/>
      <c r="E63" s="72">
        <v>193</v>
      </c>
      <c r="F63" s="72"/>
      <c r="G63" s="72"/>
      <c r="H63" s="72"/>
      <c r="I63" s="72"/>
      <c r="J63" s="72"/>
      <c r="K63" s="72"/>
      <c r="L63" s="72">
        <v>703.6</v>
      </c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896.6</v>
      </c>
      <c r="AH63" s="72">
        <f t="shared" si="14"/>
        <v>2539.3999999999996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284.4</v>
      </c>
      <c r="C65" s="97">
        <v>745.5</v>
      </c>
      <c r="D65" s="72"/>
      <c r="E65" s="72"/>
      <c r="F65" s="72"/>
      <c r="G65" s="72"/>
      <c r="H65" s="72">
        <v>84.1</v>
      </c>
      <c r="I65" s="72"/>
      <c r="J65" s="72"/>
      <c r="K65" s="72"/>
      <c r="L65" s="72"/>
      <c r="M65" s="72"/>
      <c r="N65" s="72"/>
      <c r="O65" s="72"/>
      <c r="P65" s="72"/>
      <c r="Q65" s="72"/>
      <c r="R65" s="72">
        <v>17.2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101.3</v>
      </c>
      <c r="AH65" s="72">
        <f t="shared" si="14"/>
        <v>928.6000000000001</v>
      </c>
      <c r="AI65" s="21"/>
      <c r="AJ65" s="21"/>
    </row>
    <row r="66" spans="1:36" s="18" customFormat="1" ht="15.75">
      <c r="A66" s="98" t="s">
        <v>2</v>
      </c>
      <c r="B66" s="97">
        <v>30.3</v>
      </c>
      <c r="C66" s="97">
        <v>104.69999999999997</v>
      </c>
      <c r="D66" s="72"/>
      <c r="E66" s="72"/>
      <c r="F66" s="72"/>
      <c r="G66" s="72"/>
      <c r="H66" s="72">
        <v>0.4</v>
      </c>
      <c r="I66" s="72"/>
      <c r="J66" s="72">
        <v>17.9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18.299999999999997</v>
      </c>
      <c r="AH66" s="72">
        <f t="shared" si="14"/>
        <v>116.69999999999997</v>
      </c>
      <c r="AJ66" s="21"/>
    </row>
    <row r="67" spans="1:36" s="18" customFormat="1" ht="15.75">
      <c r="A67" s="98" t="s">
        <v>16</v>
      </c>
      <c r="B67" s="97">
        <v>308</v>
      </c>
      <c r="C67" s="97">
        <v>567.7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630.7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738.5999999999998</v>
      </c>
      <c r="C68" s="97">
        <v>2981.1000000000013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4</v>
      </c>
      <c r="H68" s="72">
        <f>H62-H63-H66-H67-H65-H64</f>
        <v>90.69999999999999</v>
      </c>
      <c r="I68" s="72">
        <f t="shared" si="15"/>
        <v>0</v>
      </c>
      <c r="J68" s="72">
        <f t="shared" si="15"/>
        <v>24.9</v>
      </c>
      <c r="K68" s="72">
        <f t="shared" si="15"/>
        <v>0</v>
      </c>
      <c r="L68" s="72">
        <f t="shared" si="15"/>
        <v>199.29999999999995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9.1</v>
      </c>
      <c r="Q68" s="72">
        <f t="shared" si="15"/>
        <v>0</v>
      </c>
      <c r="R68" s="72">
        <f t="shared" si="15"/>
        <v>38.60000000000001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366.6</v>
      </c>
      <c r="AH68" s="72">
        <f>AH62-AH63-AH66-AH67-AH65-AH64</f>
        <v>3353.0999999999995</v>
      </c>
      <c r="AJ68" s="21"/>
    </row>
    <row r="69" spans="1:36" s="18" customFormat="1" ht="31.5">
      <c r="A69" s="96" t="s">
        <v>45</v>
      </c>
      <c r="B69" s="97">
        <v>2253.9</v>
      </c>
      <c r="C69" s="97">
        <v>43.700000000000045</v>
      </c>
      <c r="D69" s="72"/>
      <c r="E69" s="72"/>
      <c r="F69" s="72">
        <v>941.7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>
        <v>788.3</v>
      </c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1730</v>
      </c>
      <c r="AH69" s="89">
        <f aca="true" t="shared" si="16" ref="AH69:AH92">B69+C69-AG69</f>
        <v>567.6000000000004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v>1001.1</v>
      </c>
      <c r="C71" s="109">
        <v>457.4000000000001</v>
      </c>
      <c r="D71" s="80"/>
      <c r="E71" s="80"/>
      <c r="F71" s="80"/>
      <c r="G71" s="80"/>
      <c r="H71" s="80"/>
      <c r="I71" s="80"/>
      <c r="J71" s="80"/>
      <c r="K71" s="80"/>
      <c r="L71" s="80">
        <v>719.5</v>
      </c>
      <c r="M71" s="80"/>
      <c r="N71" s="80">
        <v>23.4</v>
      </c>
      <c r="O71" s="80">
        <v>379.6</v>
      </c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1122.5</v>
      </c>
      <c r="AH71" s="89">
        <f t="shared" si="16"/>
        <v>336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40+40+49.5+25+28+494.3+39.7+41+96+43+328.2+25+4+775.1+30-154.3-700-21</f>
        <v>1183.5000000000002</v>
      </c>
      <c r="C72" s="97">
        <v>3018.8</v>
      </c>
      <c r="D72" s="72"/>
      <c r="E72" s="72">
        <v>46.7</v>
      </c>
      <c r="F72" s="72">
        <f>11.1+109.9+12.5</f>
        <v>133.5</v>
      </c>
      <c r="G72" s="72"/>
      <c r="H72" s="72">
        <v>65.9</v>
      </c>
      <c r="I72" s="72"/>
      <c r="J72" s="72">
        <v>26.2</v>
      </c>
      <c r="K72" s="72">
        <v>1.7</v>
      </c>
      <c r="L72" s="72"/>
      <c r="M72" s="72"/>
      <c r="N72" s="72"/>
      <c r="O72" s="72">
        <v>0.3</v>
      </c>
      <c r="P72" s="72"/>
      <c r="Q72" s="72">
        <f>406.8-31.6</f>
        <v>375.2</v>
      </c>
      <c r="R72" s="72">
        <f>3.2+31.7</f>
        <v>34.9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684.4</v>
      </c>
      <c r="AH72" s="89">
        <f t="shared" si="16"/>
        <v>3517.9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88+31-0.1</f>
        <v>118.9</v>
      </c>
      <c r="C74" s="97">
        <v>597.5</v>
      </c>
      <c r="D74" s="72"/>
      <c r="E74" s="72"/>
      <c r="F74" s="72">
        <v>11.1</v>
      </c>
      <c r="G74" s="72"/>
      <c r="H74" s="72">
        <f>60+4.8</f>
        <v>64.8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75.89999999999999</v>
      </c>
      <c r="AH74" s="89">
        <f t="shared" si="16"/>
        <v>640.5</v>
      </c>
      <c r="AJ74" s="21"/>
    </row>
    <row r="75" spans="1:36" s="18" customFormat="1" ht="15" customHeight="1">
      <c r="A75" s="98" t="s">
        <v>16</v>
      </c>
      <c r="B75" s="97">
        <f>15+14.2</f>
        <v>29.2</v>
      </c>
      <c r="C75" s="97">
        <v>121.6</v>
      </c>
      <c r="D75" s="72"/>
      <c r="E75" s="72"/>
      <c r="F75" s="72"/>
      <c r="G75" s="72"/>
      <c r="H75" s="72"/>
      <c r="I75" s="72"/>
      <c r="J75" s="72"/>
      <c r="K75" s="72">
        <v>1.4</v>
      </c>
      <c r="L75" s="72"/>
      <c r="M75" s="72"/>
      <c r="N75" s="72"/>
      <c r="O75" s="72"/>
      <c r="P75" s="72"/>
      <c r="Q75" s="72">
        <v>1.8</v>
      </c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3.2</v>
      </c>
      <c r="AH75" s="89">
        <f t="shared" si="16"/>
        <v>147.6</v>
      </c>
      <c r="AJ75" s="21"/>
    </row>
    <row r="76" spans="1:36" s="112" customFormat="1" ht="15.75">
      <c r="A76" s="111" t="s">
        <v>48</v>
      </c>
      <c r="B76" s="97">
        <f>743.8+242.3-600</f>
        <v>386.0999999999999</v>
      </c>
      <c r="C76" s="97">
        <v>43.799999999999955</v>
      </c>
      <c r="D76" s="72"/>
      <c r="E76" s="80"/>
      <c r="F76" s="80">
        <v>21.4</v>
      </c>
      <c r="G76" s="80"/>
      <c r="H76" s="80"/>
      <c r="I76" s="80"/>
      <c r="J76" s="80"/>
      <c r="K76" s="80">
        <v>117.4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138.8</v>
      </c>
      <c r="AH76" s="89">
        <f t="shared" si="16"/>
        <v>291.09999999999985</v>
      </c>
      <c r="AJ76" s="21"/>
    </row>
    <row r="77" spans="1:36" s="112" customFormat="1" ht="15.75">
      <c r="A77" s="98" t="s">
        <v>5</v>
      </c>
      <c r="B77" s="97">
        <v>199.6</v>
      </c>
      <c r="C77" s="97">
        <v>16.899999999999977</v>
      </c>
      <c r="D77" s="72"/>
      <c r="E77" s="80"/>
      <c r="F77" s="80">
        <v>20.9</v>
      </c>
      <c r="G77" s="80"/>
      <c r="H77" s="80"/>
      <c r="I77" s="80"/>
      <c r="J77" s="80"/>
      <c r="K77" s="80">
        <v>115.1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136</v>
      </c>
      <c r="AH77" s="89">
        <f t="shared" si="16"/>
        <v>80.49999999999997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2.0000000000000013</v>
      </c>
      <c r="D80" s="72"/>
      <c r="E80" s="80"/>
      <c r="F80" s="80">
        <v>0.5</v>
      </c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0.5</v>
      </c>
      <c r="AH80" s="89">
        <f t="shared" si="16"/>
        <v>2.1000000000000014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398</v>
      </c>
      <c r="C88" s="97">
        <v>0</v>
      </c>
      <c r="D88" s="72"/>
      <c r="E88" s="72"/>
      <c r="F88" s="72">
        <v>398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398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13601.2+4158.2+817.2+2596.9</f>
        <v>21173.500000000004</v>
      </c>
      <c r="C89" s="97">
        <v>828.5</v>
      </c>
      <c r="D89" s="72"/>
      <c r="E89" s="72"/>
      <c r="F89" s="72">
        <v>1551.1</v>
      </c>
      <c r="G89" s="72">
        <v>4423</v>
      </c>
      <c r="H89" s="72">
        <v>1571.7</v>
      </c>
      <c r="I89" s="72"/>
      <c r="J89" s="72"/>
      <c r="K89" s="72"/>
      <c r="L89" s="72">
        <v>1230.2</v>
      </c>
      <c r="M89" s="72"/>
      <c r="N89" s="72"/>
      <c r="O89" s="72"/>
      <c r="P89" s="72">
        <v>4995.4</v>
      </c>
      <c r="Q89" s="72">
        <v>3243.3</v>
      </c>
      <c r="R89" s="72">
        <v>12.3</v>
      </c>
      <c r="S89" s="72">
        <v>185.1</v>
      </c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17212.1</v>
      </c>
      <c r="AH89" s="72">
        <f t="shared" si="16"/>
        <v>4789.900000000005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/>
      <c r="K90" s="72">
        <v>1886.8</v>
      </c>
      <c r="L90" s="72"/>
      <c r="M90" s="72"/>
      <c r="N90" s="72"/>
      <c r="O90" s="72"/>
      <c r="P90" s="72"/>
      <c r="Q90" s="72"/>
      <c r="R90" s="72">
        <v>1886.8</v>
      </c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3773.6</v>
      </c>
      <c r="AH90" s="72">
        <f t="shared" si="16"/>
        <v>1886.7999999999997</v>
      </c>
      <c r="AI90" s="112"/>
      <c r="AJ90" s="21"/>
    </row>
    <row r="91" spans="1:36" s="18" customFormat="1" ht="15.75">
      <c r="A91" s="96" t="s">
        <v>25</v>
      </c>
      <c r="B91" s="97">
        <v>15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80</v>
      </c>
      <c r="AI91" s="112"/>
      <c r="AJ91" s="21"/>
    </row>
    <row r="92" spans="1:35" s="18" customFormat="1" ht="15.75">
      <c r="A92" s="96" t="s">
        <v>37</v>
      </c>
      <c r="B92" s="97">
        <f>33109.6+400+164.1-3215.3+0.1-117.2-2082.9</f>
        <v>28258.399999999994</v>
      </c>
      <c r="C92" s="97">
        <v>0</v>
      </c>
      <c r="D92" s="72">
        <v>18523</v>
      </c>
      <c r="E92" s="72">
        <v>1876.7</v>
      </c>
      <c r="F92" s="72">
        <v>-4752.8</v>
      </c>
      <c r="G92" s="72">
        <v>-1622.1</v>
      </c>
      <c r="H92" s="72">
        <v>226.9</v>
      </c>
      <c r="I92" s="72">
        <v>16206.8</v>
      </c>
      <c r="J92" s="72"/>
      <c r="K92" s="72"/>
      <c r="L92" s="72"/>
      <c r="M92" s="72">
        <v>-8028.9</v>
      </c>
      <c r="N92" s="72">
        <v>5174.6</v>
      </c>
      <c r="O92" s="72">
        <v>2737.1</v>
      </c>
      <c r="P92" s="72"/>
      <c r="Q92" s="72"/>
      <c r="R92" s="72">
        <v>-2082.9</v>
      </c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28258.399999999994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189487.00000000003</v>
      </c>
      <c r="C94" s="136">
        <f t="shared" si="17"/>
        <v>67226.46300000006</v>
      </c>
      <c r="D94" s="91">
        <f t="shared" si="17"/>
        <v>18523</v>
      </c>
      <c r="E94" s="91">
        <f t="shared" si="17"/>
        <v>7287.4</v>
      </c>
      <c r="F94" s="91">
        <f t="shared" si="17"/>
        <v>5701.399999999999</v>
      </c>
      <c r="G94" s="91">
        <f t="shared" si="17"/>
        <v>3391.4</v>
      </c>
      <c r="H94" s="91">
        <f>H10+H15+H24+H33+H47+H52+H54+H61+H62+H69+H71+H72+H76+H81+H82+H83+H88+H89+H90+H91+H40+H92+H70</f>
        <v>7572.599999999999</v>
      </c>
      <c r="I94" s="91">
        <f t="shared" si="17"/>
        <v>17610.3</v>
      </c>
      <c r="J94" s="91">
        <f t="shared" si="17"/>
        <v>1040.1999999999998</v>
      </c>
      <c r="K94" s="91">
        <f t="shared" si="17"/>
        <v>3916.2</v>
      </c>
      <c r="L94" s="91">
        <f t="shared" si="17"/>
        <v>20420.800000000003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3510.2999999999997</v>
      </c>
      <c r="P94" s="91">
        <f t="shared" si="17"/>
        <v>6793.5</v>
      </c>
      <c r="Q94" s="91">
        <f t="shared" si="17"/>
        <v>4960</v>
      </c>
      <c r="R94" s="91">
        <f t="shared" si="17"/>
        <v>6227.5</v>
      </c>
      <c r="S94" s="91">
        <f t="shared" si="17"/>
        <v>752.9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120978.99999999997</v>
      </c>
      <c r="AH94" s="91">
        <f>AH10+AH15+AH24+AH33+AH47+AH52+AH54+AH61+AH62+AH69+AH71+AH72+AH76+AH81+AH82+AH83+AH88+AH89+AH90+AH91+AH70+AH40+AH92</f>
        <v>135734.46300000005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59569.49999999999</v>
      </c>
      <c r="C95" s="97">
        <f t="shared" si="18"/>
        <v>17228.559999999987</v>
      </c>
      <c r="D95" s="72">
        <f t="shared" si="18"/>
        <v>0</v>
      </c>
      <c r="E95" s="72">
        <f t="shared" si="18"/>
        <v>4609.6</v>
      </c>
      <c r="F95" s="72">
        <f t="shared" si="18"/>
        <v>2442.9000000000005</v>
      </c>
      <c r="G95" s="72">
        <f t="shared" si="18"/>
        <v>247.2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1903.6999999999998</v>
      </c>
      <c r="L95" s="72">
        <f t="shared" si="18"/>
        <v>8041.700000000001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27240.800000000003</v>
      </c>
      <c r="AH95" s="72">
        <f>B95+C95-AG95</f>
        <v>49557.25999999998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3159.7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878.6</v>
      </c>
      <c r="G96" s="72">
        <f t="shared" si="19"/>
        <v>99.39999999999999</v>
      </c>
      <c r="H96" s="72">
        <f>H12+H20+H29+H36+H57+H66+H44+H80+H74+H53</f>
        <v>220.5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2467.7000000000003</v>
      </c>
      <c r="AH96" s="72">
        <f>B96+C96-AG96</f>
        <v>9615.899999999998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72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987.1999999999999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0.2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489.20000000000005</v>
      </c>
      <c r="AH98" s="72">
        <f>B98+C98-AG98</f>
        <v>3102.999999999998</v>
      </c>
    </row>
    <row r="99" spans="1:34" s="18" customFormat="1" ht="15.75">
      <c r="A99" s="98" t="s">
        <v>16</v>
      </c>
      <c r="B99" s="97">
        <f>B21+B30+B49+B37+B58+B13+B75+B67</f>
        <v>8255.4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659.2</v>
      </c>
      <c r="I99" s="72">
        <f t="shared" si="22"/>
        <v>272</v>
      </c>
      <c r="J99" s="72">
        <f t="shared" si="22"/>
        <v>453.4</v>
      </c>
      <c r="K99" s="72">
        <f t="shared" si="22"/>
        <v>2.8</v>
      </c>
      <c r="L99" s="72">
        <f t="shared" si="22"/>
        <v>877.4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6524</v>
      </c>
      <c r="AH99" s="72">
        <f>B99+C99-AG99</f>
        <v>5978.300000000003</v>
      </c>
    </row>
    <row r="100" spans="1:34" ht="12.75">
      <c r="A100" s="137" t="s">
        <v>35</v>
      </c>
      <c r="B100" s="20">
        <f>B94-B95-B96-B97-B98-B99</f>
        <v>117515.20000000004</v>
      </c>
      <c r="C100" s="20">
        <f aca="true" t="shared" si="24" ref="C100:AE100">C94-C95-C96-C97-C98-C99</f>
        <v>34206.60300000008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819.3999999999983</v>
      </c>
      <c r="G100" s="92">
        <f t="shared" si="24"/>
        <v>3044.8</v>
      </c>
      <c r="H100" s="92">
        <f>H94-H95-H96-H97-H98-H99</f>
        <v>6455.099999999999</v>
      </c>
      <c r="I100" s="92">
        <f t="shared" si="24"/>
        <v>16644.6</v>
      </c>
      <c r="J100" s="92">
        <f t="shared" si="24"/>
        <v>164.19999999999993</v>
      </c>
      <c r="K100" s="92">
        <f t="shared" si="24"/>
        <v>2007.8</v>
      </c>
      <c r="L100" s="92">
        <f t="shared" si="24"/>
        <v>11483.700000000003</v>
      </c>
      <c r="M100" s="92">
        <f t="shared" si="24"/>
        <v>-2925.9</v>
      </c>
      <c r="N100" s="92">
        <f t="shared" si="24"/>
        <v>6065.6</v>
      </c>
      <c r="O100" s="92">
        <f t="shared" si="24"/>
        <v>3238.3999999999996</v>
      </c>
      <c r="P100" s="92">
        <f t="shared" si="24"/>
        <v>5150.7</v>
      </c>
      <c r="Q100" s="92">
        <f t="shared" si="24"/>
        <v>4870.2</v>
      </c>
      <c r="R100" s="92">
        <f t="shared" si="24"/>
        <v>5763.5</v>
      </c>
      <c r="S100" s="92">
        <f t="shared" si="24"/>
        <v>356.69999999999993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 t="shared" si="24"/>
        <v>0</v>
      </c>
      <c r="X100" s="92">
        <f t="shared" si="24"/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84255.89999999998</v>
      </c>
      <c r="AH100" s="92">
        <f>AH94-AH95-AH96-AH97-AH98-AH99</f>
        <v>67465.90300000006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2019-07-19T09:39:06Z</cp:lastPrinted>
  <dcterms:created xsi:type="dcterms:W3CDTF">2002-11-05T08:53:00Z</dcterms:created>
  <dcterms:modified xsi:type="dcterms:W3CDTF">2019-07-22T13:50:38Z</dcterms:modified>
  <cp:category/>
  <cp:version/>
  <cp:contentType/>
  <cp:contentStatus/>
</cp:coreProperties>
</file>